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rojects\Videos\Teaching\FreeCAD\Furniture Design\Small Cabinet with Drawers\Documents\"/>
    </mc:Choice>
  </mc:AlternateContent>
  <xr:revisionPtr revIDLastSave="0" documentId="13_ncr:1_{C4677B3E-BF06-4616-B52F-D7FE05B9979A}" xr6:coauthVersionLast="40" xr6:coauthVersionMax="40" xr10:uidLastSave="{00000000-0000-0000-0000-000000000000}"/>
  <bookViews>
    <workbookView xWindow="19080" yWindow="-1035" windowWidth="29040" windowHeight="16440" xr2:uid="{3DC757D2-E5A9-493F-9183-88458A4E3CF6}"/>
  </bookViews>
  <sheets>
    <sheet name="Specifications" sheetId="1" r:id="rId1"/>
  </sheets>
  <definedNames>
    <definedName name="BackGrooveDepth">Specifications!$B$27</definedName>
    <definedName name="BackGrooveWidth">Specifications!$B$28</definedName>
    <definedName name="BackSlatGrooveOffset">Specifications!$B$29</definedName>
    <definedName name="BackSlatLength">Specifications!$B$31</definedName>
    <definedName name="BackSlatThickness">Specifications!$B$33</definedName>
    <definedName name="BackSlatTongueThickness">Specifications!$B$32</definedName>
    <definedName name="BackSlatTongueWidth">Specifications!$B$34</definedName>
    <definedName name="BackSlatWidth">Specifications!$B$30</definedName>
    <definedName name="BottomHingeStartOffset">Specifications!$B$60</definedName>
    <definedName name="BottomRailWidth">Specifications!$B$54</definedName>
    <definedName name="CabinetBottomDepth">Specifications!$B$21</definedName>
    <definedName name="CabinetDepth">Specifications!$B$7</definedName>
    <definedName name="CabinetDovetailAngle">Specifications!$B$11</definedName>
    <definedName name="CabinetDovetailPinWidth">Specifications!$B$12</definedName>
    <definedName name="CabinetHeight">Specifications!$B$16</definedName>
    <definedName name="CabinetThickness">Specifications!$B$6</definedName>
    <definedName name="CabinetWidth">Specifications!$B$17</definedName>
    <definedName name="CupboardDividerCentre">Specifications!$B$41</definedName>
    <definedName name="CupboardDividerLength">Specifications!$B$42</definedName>
    <definedName name="CupboardDividerThickness">Specifications!$B$43</definedName>
    <definedName name="CupboardInternalHeight">Specifications!$B$39</definedName>
    <definedName name="CupboardInternalWidth">Specifications!$B$40</definedName>
    <definedName name="CupboardWidthRatio">Specifications!$B$37</definedName>
    <definedName name="DoorPanelGrooveDepth">Specifications!$B$62</definedName>
    <definedName name="DoorPanelGrooveWidth">Specifications!$B$61</definedName>
    <definedName name="DoorPanelHeight">Specifications!$B$64</definedName>
    <definedName name="DoorPanelThickness">Specifications!$B$63</definedName>
    <definedName name="DoorPanelTongueLength">Specifications!$B$66</definedName>
    <definedName name="DoorPanelWidth">Specifications!$B$65</definedName>
    <definedName name="DoorThickness">Specifications!$B$58</definedName>
    <definedName name="DovetailAngle">Specifications!$F$13</definedName>
    <definedName name="DrawerBladeDepth">Specifications!$F$19</definedName>
    <definedName name="DrawerBladeThickness">Specifications!$F$5</definedName>
    <definedName name="DrawerBottomRebateDepth">Specifications!$F$28</definedName>
    <definedName name="DrawerBottomThickness">Specifications!$F$25</definedName>
    <definedName name="DrawerBottomTongue">Specifications!$F$26</definedName>
    <definedName name="DrawerBottomWidth">Specifications!$F$27</definedName>
    <definedName name="DrawerBoxDividerCentre">Specifications!$B$22</definedName>
    <definedName name="DrawerBoxHeight">Specifications!$B$23</definedName>
    <definedName name="DrawerBoxRatio">Specifications!$B$8</definedName>
    <definedName name="DrawerBoxTopThickness">Specifications!$F$15</definedName>
    <definedName name="DrawerFrontThickness">Specifications!$F$12</definedName>
    <definedName name="DrawerLength">Specifications!$F$22</definedName>
    <definedName name="DrawerOneHeight">Specifications!$F$16</definedName>
    <definedName name="DrawerSideBackThickness">Specifications!$F$11</definedName>
    <definedName name="DrawerSlipGrooveDepth">Specifications!$F$32</definedName>
    <definedName name="DrawerSlipGrooveHeight">Specifications!$F$31</definedName>
    <definedName name="DrawerSlipHeight">Specifications!$F$30</definedName>
    <definedName name="DrawerSlipWidth">Specifications!$F$29</definedName>
    <definedName name="DrawerThreeBladeCentre">Specifications!$F$68</definedName>
    <definedName name="DrawerThreeHeight">Specifications!#REF!</definedName>
    <definedName name="DrawerTwoBladeCentre">Specifications!$F$20</definedName>
    <definedName name="DrawerTwoHeight">Specifications!$F$17</definedName>
    <definedName name="DrawerWidth">Specifications!$F$21</definedName>
    <definedName name="FrontDovetailLap">Specifications!$F$14</definedName>
    <definedName name="FrontDovetailLength">Specifications!$F$18</definedName>
    <definedName name="HalfPinWidth">Specifications!$F$10</definedName>
    <definedName name="InternalDepth">Specifications!$B$20</definedName>
    <definedName name="InternalHeight">Specifications!$B$18</definedName>
    <definedName name="InternalWidth">Specifications!$B$19</definedName>
    <definedName name="MorticeHeight">Specifications!$B$14</definedName>
    <definedName name="MorticeLength">Specifications!$B$13</definedName>
    <definedName name="NumBladeMortices">Specifications!$B$10</definedName>
    <definedName name="NumCabinetDovetails">Specifications!$B$9</definedName>
    <definedName name="NumFrontDovetails">Specifications!$F$7</definedName>
    <definedName name="NumRDovetails">Specifications!$F$8</definedName>
    <definedName name="PinWidth">Specifications!$F$9</definedName>
    <definedName name="RailLength">Specifications!$B$56</definedName>
    <definedName name="ShelfDepth">Specifications!$B$46</definedName>
    <definedName name="ShelfHeight">Specifications!$B$45</definedName>
    <definedName name="ShelfPinGap">Specifications!$B$48</definedName>
    <definedName name="ShelfWidth">Specifications!$B$44</definedName>
    <definedName name="StyleLength">Specifications!$B$57</definedName>
    <definedName name="StyleWidth">Specifications!$B$55</definedName>
    <definedName name="TopHingeStartOffset">Specifications!$B$59</definedName>
    <definedName name="TopRailWidth">Specifications!$B$52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6" i="1" l="1"/>
  <c r="B65" i="1" s="1"/>
  <c r="B64" i="1"/>
  <c r="B66" i="1"/>
  <c r="B43" i="1" l="1"/>
  <c r="B20" i="1" l="1"/>
  <c r="F19" i="1" s="1"/>
  <c r="B21" i="1" l="1"/>
  <c r="F22" i="1"/>
  <c r="B38" i="1"/>
  <c r="F29" i="1"/>
  <c r="F28" i="1"/>
  <c r="B47" i="1"/>
  <c r="B46" i="1"/>
  <c r="B59" i="1"/>
  <c r="B54" i="1"/>
  <c r="B60" i="1" s="1"/>
  <c r="F15" i="1" l="1"/>
  <c r="B14" i="1" l="1"/>
  <c r="F18" i="1"/>
  <c r="B16" i="1"/>
  <c r="B17" i="1" l="1"/>
  <c r="B19" i="1" s="1"/>
  <c r="B30" i="1" s="1"/>
  <c r="B18" i="1"/>
  <c r="B22" i="1" l="1"/>
  <c r="B23" i="1" s="1"/>
  <c r="F16" i="1" s="1"/>
  <c r="F17" i="1" s="1"/>
  <c r="F20" i="1" s="1"/>
  <c r="B31" i="1"/>
  <c r="B40" i="1"/>
  <c r="B44" i="1" s="1"/>
  <c r="F21" i="1"/>
  <c r="F27" i="1" s="1"/>
  <c r="B39" i="1" l="1"/>
  <c r="B42" i="1" s="1"/>
  <c r="B41" i="1"/>
  <c r="B57" i="1" l="1"/>
</calcChain>
</file>

<file path=xl/sharedStrings.xml><?xml version="1.0" encoding="utf-8"?>
<sst xmlns="http://schemas.openxmlformats.org/spreadsheetml/2006/main" count="123" uniqueCount="119">
  <si>
    <t>Cabinet</t>
  </si>
  <si>
    <t>Drawers</t>
  </si>
  <si>
    <t>Drawer blade thickness</t>
  </si>
  <si>
    <t>Cabinet height</t>
  </si>
  <si>
    <t>Cabinet width</t>
  </si>
  <si>
    <t>Cabinet thickness</t>
  </si>
  <si>
    <t>Cabinet depth</t>
  </si>
  <si>
    <t>Drawer box height</t>
  </si>
  <si>
    <t>Cabinet width ratio</t>
  </si>
  <si>
    <t>Specifications</t>
  </si>
  <si>
    <t>Internal height</t>
  </si>
  <si>
    <t>Internal width</t>
  </si>
  <si>
    <t>Number of drawer rows</t>
  </si>
  <si>
    <t>Drawer box ratio</t>
  </si>
  <si>
    <t>Drawer box divider centre</t>
  </si>
  <si>
    <t>Drawer 1 height</t>
  </si>
  <si>
    <t>Drawer 2 height</t>
  </si>
  <si>
    <t>Number</t>
  </si>
  <si>
    <t>Blades</t>
  </si>
  <si>
    <t>Total Blades</t>
  </si>
  <si>
    <t>Reference</t>
  </si>
  <si>
    <t>Pin width</t>
  </si>
  <si>
    <t>Half pin width</t>
  </si>
  <si>
    <t>Drawer bottom thickness</t>
  </si>
  <si>
    <t>Drawer slip height</t>
  </si>
  <si>
    <t>Drawer side/back thickness</t>
  </si>
  <si>
    <t>Drawer front thickness</t>
  </si>
  <si>
    <t xml:space="preserve">Drawer bottom tongue </t>
  </si>
  <si>
    <t>Dovetail angle</t>
  </si>
  <si>
    <t>Cupboard width ratio</t>
  </si>
  <si>
    <t>Cupboard</t>
  </si>
  <si>
    <t>Cupboard internal height</t>
  </si>
  <si>
    <t>Cupboard internal width</t>
  </si>
  <si>
    <t>Num dovetails</t>
  </si>
  <si>
    <t>Num blade mortices</t>
  </si>
  <si>
    <t>Num front dovetails</t>
  </si>
  <si>
    <t>Num rear dovetails</t>
  </si>
  <si>
    <t>Front Dovetail Lap</t>
  </si>
  <si>
    <t>Front Dovetail Length</t>
  </si>
  <si>
    <t>Mortice Length</t>
  </si>
  <si>
    <t>Mortice Height</t>
  </si>
  <si>
    <t>Drawer 2 Blade Centre</t>
  </si>
  <si>
    <t>Cupboard divider centre</t>
  </si>
  <si>
    <t>Cupboard divider length</t>
  </si>
  <si>
    <t>Cupboard divider thickness</t>
  </si>
  <si>
    <t>Drawer box top thickness</t>
  </si>
  <si>
    <t>Description</t>
  </si>
  <si>
    <t>Height of the cabinet</t>
  </si>
  <si>
    <t>Thickness of the cabinet sides</t>
  </si>
  <si>
    <t>Depth of the cabinet</t>
  </si>
  <si>
    <t>Number of cabinet dovetails</t>
  </si>
  <si>
    <t>Number of tenons mounting blades to carcase</t>
  </si>
  <si>
    <t>Angle of dovetail sides</t>
  </si>
  <si>
    <t>Length of the drawer blade mortices</t>
  </si>
  <si>
    <t>Number of rows of drawers in the drawer box</t>
  </si>
  <si>
    <t>Thickeness of the blades between drawer rows</t>
  </si>
  <si>
    <t># dovetails at front of drawer</t>
  </si>
  <si>
    <t># dovetails at rear of drawer</t>
  </si>
  <si>
    <t>Width of the pin at the baseline</t>
  </si>
  <si>
    <t>Width of the half pin at the baseline</t>
  </si>
  <si>
    <t>Thickness of the drawer bottom</t>
  </si>
  <si>
    <t>Height of the drawer slip</t>
  </si>
  <si>
    <t>Thickness of the blade at the top of the drawer box</t>
  </si>
  <si>
    <t>Door</t>
  </si>
  <si>
    <t>Cupboard vertical separator width</t>
  </si>
  <si>
    <t>Top rail width</t>
  </si>
  <si>
    <t>Bottom rail width ratio</t>
  </si>
  <si>
    <t>Bottom rail width</t>
  </si>
  <si>
    <t>Style width</t>
  </si>
  <si>
    <t>Rail length</t>
  </si>
  <si>
    <t>Style length</t>
  </si>
  <si>
    <t>Top hinge start offset</t>
  </si>
  <si>
    <t>Bottom hinge start offset (from bottom)</t>
  </si>
  <si>
    <t>Door panel groove width</t>
  </si>
  <si>
    <t>Door panel groove depth</t>
  </si>
  <si>
    <t>Shelf width</t>
  </si>
  <si>
    <t>Shelf height</t>
  </si>
  <si>
    <t>Shelf depth</t>
  </si>
  <si>
    <t>Door panel thickness</t>
  </si>
  <si>
    <t>Door thickness</t>
  </si>
  <si>
    <t>Shelf pin centre</t>
  </si>
  <si>
    <t>From front and back of panel</t>
  </si>
  <si>
    <t>Shelf pin gap</t>
  </si>
  <si>
    <t>Vertical gap between shelf pins</t>
  </si>
  <si>
    <t>Shelf pin diameter</t>
  </si>
  <si>
    <t>Drawer bottom width</t>
  </si>
  <si>
    <t>Drawer width</t>
  </si>
  <si>
    <t>Drawer slip width</t>
  </si>
  <si>
    <t>Drawer Bottom</t>
  </si>
  <si>
    <t>Drawer bottom rebate depth</t>
  </si>
  <si>
    <t>Drawer slip groove height</t>
  </si>
  <si>
    <t>Drawer slip groove depth</t>
  </si>
  <si>
    <t>Mortice height is drawer blade thickness</t>
  </si>
  <si>
    <t>Width is drawer blade thickness</t>
  </si>
  <si>
    <t>Ratio: drawer box height / cabinet height</t>
  </si>
  <si>
    <t>Ratio: cabinet width/height</t>
  </si>
  <si>
    <t>Ratio: cupboard width/ cabinet width</t>
  </si>
  <si>
    <t>Cabinet Back</t>
  </si>
  <si>
    <t>Num back slats</t>
  </si>
  <si>
    <t>Back groove depth</t>
  </si>
  <si>
    <t>Back groove width</t>
  </si>
  <si>
    <t>Back slat width</t>
  </si>
  <si>
    <t>Back slat length</t>
  </si>
  <si>
    <t>Drawer length</t>
  </si>
  <si>
    <t>Internal depth</t>
  </si>
  <si>
    <t>Back slat groove offset</t>
  </si>
  <si>
    <t>Cabinet bottom is narrower to allow back to be installed</t>
  </si>
  <si>
    <t>Drawer blade depth</t>
  </si>
  <si>
    <t>Back slat tongue thickness</t>
  </si>
  <si>
    <t>Back slat thickness</t>
  </si>
  <si>
    <t>Width allows for 1mm expansion gap between slats</t>
  </si>
  <si>
    <t>Cabinet dovetail pin width</t>
  </si>
  <si>
    <t>Width of the cabinets full and half pins</t>
  </si>
  <si>
    <t>Cabinet bottom depth</t>
  </si>
  <si>
    <t>Back slat tongue width</t>
  </si>
  <si>
    <t>Ration: bottom rail width / top rail width</t>
  </si>
  <si>
    <t>Door Panel Height</t>
  </si>
  <si>
    <t>Door Panel Width</t>
  </si>
  <si>
    <t>Door Panel Tongue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</si>
</sst>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</cellStyleXfs>
  <cellXfs count="13">
    <xf numFmtId="0" fontId="0" fillId="0" borderId="0" xfId="0"/>
    <xf numFmtId="0" fontId="2" fillId="0" borderId="1" xfId="2" applyAlignment="1">
      <alignment vertical="top" wrapText="1"/>
    </xf>
    <xf numFmtId="0" fontId="0" fillId="0" borderId="0" xfId="0" applyAlignment="1">
      <alignment vertical="top" wrapText="1"/>
    </xf>
    <xf numFmtId="0" fontId="3" fillId="0" borderId="2" xfId="3" applyAlignment="1">
      <alignment vertical="top" wrapText="1"/>
    </xf>
    <xf numFmtId="0" fontId="4" fillId="0" borderId="3" xfId="4" applyAlignment="1">
      <alignment vertical="top" wrapText="1"/>
    </xf>
    <xf numFmtId="0" fontId="0" fillId="2" borderId="0" xfId="0" applyFill="1" applyAlignment="1">
      <alignment vertical="top" wrapText="1"/>
    </xf>
    <xf numFmtId="9" fontId="0" fillId="2" borderId="0" xfId="1" applyFont="1" applyFill="1" applyAlignment="1">
      <alignment vertical="top" wrapText="1"/>
    </xf>
    <xf numFmtId="0" fontId="0" fillId="0" borderId="0" xfId="0" quotePrefix="1" applyAlignment="1">
      <alignment vertical="top" wrapText="1"/>
    </xf>
    <xf numFmtId="0" fontId="0" fillId="2" borderId="0" xfId="1" applyNumberFormat="1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2" fontId="0" fillId="0" borderId="0" xfId="0" applyNumberFormat="1" applyAlignment="1">
      <alignment vertical="top" wrapText="1"/>
    </xf>
    <xf numFmtId="9" fontId="0" fillId="2" borderId="0" xfId="0" applyNumberFormat="1" applyFill="1" applyAlignment="1">
      <alignment vertical="top" wrapText="1"/>
    </xf>
    <xf numFmtId="0" fontId="2" fillId="0" borderId="1" xfId="2" applyAlignment="1">
      <alignment horizontal="center" vertical="top" wrapText="1"/>
    </xf>
  </cellXfs>
  <cellStyles count="5">
    <cellStyle name="Heading 1" xfId="2" builtinId="16"/>
    <cellStyle name="Heading 2" xfId="3" builtinId="17"/>
    <cellStyle name="Heading 3" xfId="4" builtinId="1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DFE0A-8A6B-4F8E-9F71-64079674342E}">
  <dimension ref="A1:L80"/>
  <sheetViews>
    <sheetView tabSelected="1" zoomScaleNormal="100" workbookViewId="0">
      <selection activeCell="B57" sqref="B57"/>
    </sheetView>
  </sheetViews>
  <sheetFormatPr defaultColWidth="8.85546875" defaultRowHeight="15" x14ac:dyDescent="0.25"/>
  <cols>
    <col min="1" max="1" width="30.7109375" style="2" customWidth="1"/>
    <col min="2" max="2" width="12" style="2" customWidth="1"/>
    <col min="3" max="3" width="34.7109375" style="2" customWidth="1"/>
    <col min="4" max="4" width="7.42578125" style="2" customWidth="1"/>
    <col min="5" max="5" width="30.7109375" style="2" customWidth="1"/>
    <col min="6" max="6" width="9.140625" style="2"/>
    <col min="7" max="7" width="34.7109375" style="2" customWidth="1"/>
    <col min="8" max="8" width="9.140625" style="2"/>
    <col min="9" max="9" width="13.7109375" style="2" customWidth="1"/>
    <col min="10" max="10" width="9.140625" style="2"/>
    <col min="11" max="11" width="11.7109375" style="2" bestFit="1" customWidth="1"/>
    <col min="12" max="12" width="9.140625" style="2"/>
  </cols>
  <sheetData>
    <row r="1" spans="1:11" ht="20.25" thickBot="1" x14ac:dyDescent="0.3">
      <c r="A1" s="1" t="s">
        <v>9</v>
      </c>
      <c r="I1" s="12" t="s">
        <v>20</v>
      </c>
      <c r="J1" s="12"/>
    </row>
    <row r="2" spans="1:11" ht="18.75" thickTop="1" thickBot="1" x14ac:dyDescent="0.3">
      <c r="A2" s="3" t="s">
        <v>0</v>
      </c>
      <c r="B2" s="3"/>
      <c r="C2" s="3"/>
      <c r="D2" s="3"/>
      <c r="E2" s="3" t="s">
        <v>1</v>
      </c>
      <c r="F2" s="3"/>
      <c r="G2" s="3"/>
    </row>
    <row r="3" spans="1:11" ht="18.75" thickTop="1" thickBot="1" x14ac:dyDescent="0.3">
      <c r="C3" s="4" t="s">
        <v>46</v>
      </c>
      <c r="D3" s="4"/>
      <c r="G3" s="4" t="s">
        <v>46</v>
      </c>
      <c r="I3" s="3" t="s">
        <v>1</v>
      </c>
    </row>
    <row r="4" spans="1:11" ht="30" x14ac:dyDescent="0.25">
      <c r="A4" s="2" t="s">
        <v>3</v>
      </c>
      <c r="B4" s="5">
        <v>400</v>
      </c>
      <c r="C4" s="2" t="s">
        <v>47</v>
      </c>
      <c r="E4" s="2" t="s">
        <v>12</v>
      </c>
      <c r="F4" s="5">
        <v>2</v>
      </c>
      <c r="G4" s="2" t="s">
        <v>54</v>
      </c>
    </row>
    <row r="5" spans="1:11" ht="30" x14ac:dyDescent="0.25">
      <c r="A5" s="2" t="s">
        <v>8</v>
      </c>
      <c r="B5" s="6">
        <v>0.7</v>
      </c>
      <c r="C5" s="2" t="s">
        <v>95</v>
      </c>
      <c r="E5" s="2" t="s">
        <v>2</v>
      </c>
      <c r="F5" s="5">
        <v>10</v>
      </c>
      <c r="G5" s="2" t="s">
        <v>55</v>
      </c>
      <c r="I5" s="2" t="s">
        <v>17</v>
      </c>
      <c r="J5" s="2" t="s">
        <v>18</v>
      </c>
      <c r="K5" s="2" t="s">
        <v>19</v>
      </c>
    </row>
    <row r="6" spans="1:11" x14ac:dyDescent="0.25">
      <c r="A6" s="2" t="s">
        <v>5</v>
      </c>
      <c r="B6" s="5">
        <v>18</v>
      </c>
      <c r="C6" s="2" t="s">
        <v>48</v>
      </c>
      <c r="F6" s="6"/>
      <c r="I6" s="2">
        <v>1</v>
      </c>
      <c r="J6" s="2">
        <v>0</v>
      </c>
      <c r="K6" s="2">
        <v>0</v>
      </c>
    </row>
    <row r="7" spans="1:11" x14ac:dyDescent="0.25">
      <c r="A7" s="2" t="s">
        <v>6</v>
      </c>
      <c r="B7" s="5">
        <v>120</v>
      </c>
      <c r="C7" s="2" t="s">
        <v>49</v>
      </c>
      <c r="E7" s="7" t="s">
        <v>35</v>
      </c>
      <c r="F7" s="5">
        <v>3</v>
      </c>
      <c r="G7" s="2" t="s">
        <v>56</v>
      </c>
      <c r="I7" s="2">
        <v>2</v>
      </c>
      <c r="J7" s="2">
        <v>1</v>
      </c>
      <c r="K7" s="2">
        <v>1</v>
      </c>
    </row>
    <row r="8" spans="1:11" ht="30" x14ac:dyDescent="0.25">
      <c r="A8" s="2" t="s">
        <v>13</v>
      </c>
      <c r="B8" s="6">
        <v>0.2</v>
      </c>
      <c r="C8" s="2" t="s">
        <v>94</v>
      </c>
      <c r="E8" s="2" t="s">
        <v>36</v>
      </c>
      <c r="F8" s="5">
        <v>2</v>
      </c>
      <c r="G8" s="2" t="s">
        <v>57</v>
      </c>
      <c r="I8" s="2">
        <v>3</v>
      </c>
      <c r="J8" s="2">
        <v>2</v>
      </c>
      <c r="K8" s="2">
        <v>3</v>
      </c>
    </row>
    <row r="9" spans="1:11" x14ac:dyDescent="0.25">
      <c r="A9" s="7" t="s">
        <v>33</v>
      </c>
      <c r="B9" s="8">
        <v>5</v>
      </c>
      <c r="C9" s="2" t="s">
        <v>50</v>
      </c>
      <c r="E9" s="2" t="s">
        <v>21</v>
      </c>
      <c r="F9" s="5">
        <v>7</v>
      </c>
      <c r="G9" s="2" t="s">
        <v>58</v>
      </c>
    </row>
    <row r="10" spans="1:11" ht="30" x14ac:dyDescent="0.25">
      <c r="A10" s="7" t="s">
        <v>34</v>
      </c>
      <c r="B10" s="8">
        <v>3</v>
      </c>
      <c r="C10" s="2" t="s">
        <v>51</v>
      </c>
      <c r="E10" s="2" t="s">
        <v>22</v>
      </c>
      <c r="F10" s="5">
        <v>5</v>
      </c>
      <c r="G10" s="2" t="s">
        <v>59</v>
      </c>
    </row>
    <row r="11" spans="1:11" x14ac:dyDescent="0.25">
      <c r="A11" s="2" t="s">
        <v>28</v>
      </c>
      <c r="B11" s="8">
        <v>8</v>
      </c>
      <c r="C11" s="2" t="s">
        <v>52</v>
      </c>
      <c r="E11" s="2" t="s">
        <v>25</v>
      </c>
      <c r="F11" s="5">
        <v>9</v>
      </c>
      <c r="G11" s="2" t="s">
        <v>61</v>
      </c>
    </row>
    <row r="12" spans="1:11" ht="30" x14ac:dyDescent="0.25">
      <c r="A12" s="2" t="s">
        <v>111</v>
      </c>
      <c r="B12" s="5">
        <v>7</v>
      </c>
      <c r="C12" s="2" t="s">
        <v>112</v>
      </c>
      <c r="E12" s="2" t="s">
        <v>26</v>
      </c>
      <c r="F12" s="5">
        <v>15</v>
      </c>
    </row>
    <row r="13" spans="1:11" x14ac:dyDescent="0.25">
      <c r="A13" s="2" t="s">
        <v>39</v>
      </c>
      <c r="B13" s="5">
        <v>20</v>
      </c>
      <c r="C13" s="2" t="s">
        <v>53</v>
      </c>
      <c r="E13" s="2" t="s">
        <v>28</v>
      </c>
      <c r="F13" s="5">
        <v>8</v>
      </c>
    </row>
    <row r="14" spans="1:11" ht="30" x14ac:dyDescent="0.25">
      <c r="A14" s="2" t="s">
        <v>40</v>
      </c>
      <c r="B14" s="9">
        <f>DrawerBladeThickness</f>
        <v>10</v>
      </c>
      <c r="C14" s="2" t="s">
        <v>92</v>
      </c>
      <c r="E14" s="2" t="s">
        <v>37</v>
      </c>
      <c r="F14" s="5">
        <v>3</v>
      </c>
    </row>
    <row r="15" spans="1:11" x14ac:dyDescent="0.25">
      <c r="E15" s="2" t="s">
        <v>45</v>
      </c>
      <c r="F15" s="5">
        <f>DrawerBladeThickness</f>
        <v>10</v>
      </c>
    </row>
    <row r="16" spans="1:11" ht="30" x14ac:dyDescent="0.25">
      <c r="A16" s="2" t="s">
        <v>3</v>
      </c>
      <c r="B16" s="2">
        <f>B4</f>
        <v>400</v>
      </c>
      <c r="E16" s="2" t="s">
        <v>15</v>
      </c>
      <c r="F16" s="2">
        <f>ROUND((DrawerBoxHeight-(K7+J7)*DrawerBladeThickness)/F4,0)</f>
        <v>27</v>
      </c>
      <c r="G16" s="2" t="s">
        <v>62</v>
      </c>
    </row>
    <row r="17" spans="1:7" x14ac:dyDescent="0.25">
      <c r="A17" s="2" t="s">
        <v>4</v>
      </c>
      <c r="B17" s="10">
        <f>B5*B4</f>
        <v>280</v>
      </c>
      <c r="E17" s="2" t="s">
        <v>16</v>
      </c>
      <c r="F17" s="2">
        <f>F16+J7*DrawerBladeThickness</f>
        <v>37</v>
      </c>
    </row>
    <row r="18" spans="1:7" x14ac:dyDescent="0.25">
      <c r="A18" s="2" t="s">
        <v>10</v>
      </c>
      <c r="B18" s="2">
        <f>CabinetHeight-2*CabinetThickness</f>
        <v>364</v>
      </c>
      <c r="E18" s="2" t="s">
        <v>38</v>
      </c>
      <c r="F18" s="2">
        <f>DrawerFrontThickness-FrontDovetailLap</f>
        <v>12</v>
      </c>
    </row>
    <row r="19" spans="1:7" x14ac:dyDescent="0.25">
      <c r="A19" s="2" t="s">
        <v>11</v>
      </c>
      <c r="B19" s="2">
        <f>CabinetWidth-2*CabinetThickness</f>
        <v>244</v>
      </c>
      <c r="E19" s="2" t="s">
        <v>107</v>
      </c>
      <c r="F19" s="2">
        <f>B20</f>
        <v>110</v>
      </c>
    </row>
    <row r="20" spans="1:7" x14ac:dyDescent="0.25">
      <c r="A20" s="2" t="s">
        <v>104</v>
      </c>
      <c r="B20" s="2">
        <f>CabinetDepth-(BackSlatGrooveOffset+BackGrooveWidth)</f>
        <v>110</v>
      </c>
      <c r="E20" s="2" t="s">
        <v>41</v>
      </c>
      <c r="F20" s="2">
        <f>InternalHeight-DrawerTwoHeight-(DrawerBladeThickness/2)</f>
        <v>322</v>
      </c>
    </row>
    <row r="21" spans="1:7" ht="30" x14ac:dyDescent="0.25">
      <c r="A21" s="2" t="s">
        <v>113</v>
      </c>
      <c r="B21" s="2">
        <f>B20</f>
        <v>110</v>
      </c>
      <c r="C21" s="2" t="s">
        <v>106</v>
      </c>
      <c r="E21" s="2" t="s">
        <v>86</v>
      </c>
      <c r="F21" s="9">
        <f>InternalWidth</f>
        <v>244</v>
      </c>
    </row>
    <row r="22" spans="1:7" x14ac:dyDescent="0.25">
      <c r="A22" s="2" t="s">
        <v>14</v>
      </c>
      <c r="B22" s="2">
        <f>ROUND(InternalHeight*DrawerBoxRatio+DrawerBoxTopThickness/2,0)</f>
        <v>78</v>
      </c>
      <c r="E22" s="2" t="s">
        <v>103</v>
      </c>
      <c r="F22" s="2">
        <f>B20-5</f>
        <v>105</v>
      </c>
    </row>
    <row r="23" spans="1:7" x14ac:dyDescent="0.25">
      <c r="A23" s="2" t="s">
        <v>7</v>
      </c>
      <c r="B23" s="2">
        <f>DrawerBoxDividerCentre-DrawerBoxTopThickness/2</f>
        <v>73</v>
      </c>
    </row>
    <row r="24" spans="1:7" ht="18" thickBot="1" x14ac:dyDescent="0.3">
      <c r="E24" s="3" t="s">
        <v>88</v>
      </c>
      <c r="F24" s="9"/>
    </row>
    <row r="25" spans="1:7" ht="18.75" thickTop="1" thickBot="1" x14ac:dyDescent="0.3">
      <c r="A25" s="3" t="s">
        <v>97</v>
      </c>
      <c r="E25" s="2" t="s">
        <v>23</v>
      </c>
      <c r="F25" s="5">
        <v>6</v>
      </c>
    </row>
    <row r="26" spans="1:7" ht="15.75" thickTop="1" x14ac:dyDescent="0.25">
      <c r="A26" s="2" t="s">
        <v>98</v>
      </c>
      <c r="B26" s="2">
        <v>3</v>
      </c>
      <c r="E26" s="2" t="s">
        <v>27</v>
      </c>
      <c r="F26" s="5">
        <v>3</v>
      </c>
    </row>
    <row r="27" spans="1:7" x14ac:dyDescent="0.25">
      <c r="A27" s="2" t="s">
        <v>99</v>
      </c>
      <c r="B27" s="2">
        <v>6</v>
      </c>
      <c r="E27" s="2" t="s">
        <v>85</v>
      </c>
      <c r="F27" s="9">
        <f>DrawerWidth-2*(DrawerSideBackThickness+DrawerSlipWidth-DrawerSlipGrooveDepth)-1</f>
        <v>215</v>
      </c>
    </row>
    <row r="28" spans="1:7" x14ac:dyDescent="0.25">
      <c r="A28" s="2" t="s">
        <v>100</v>
      </c>
      <c r="B28" s="2">
        <v>5</v>
      </c>
      <c r="E28" s="2" t="s">
        <v>89</v>
      </c>
      <c r="F28" s="9">
        <f>DrawerBottomThickness-DrawerBottomTongue</f>
        <v>3</v>
      </c>
    </row>
    <row r="29" spans="1:7" x14ac:dyDescent="0.25">
      <c r="A29" s="2" t="s">
        <v>105</v>
      </c>
      <c r="B29" s="2">
        <v>5</v>
      </c>
      <c r="E29" s="2" t="s">
        <v>87</v>
      </c>
      <c r="F29" s="2">
        <f>DrawerSideBackThickness</f>
        <v>9</v>
      </c>
    </row>
    <row r="30" spans="1:7" ht="30" x14ac:dyDescent="0.25">
      <c r="A30" s="2" t="s">
        <v>101</v>
      </c>
      <c r="B30" s="2">
        <f>(InternalWidth+2*(BackGrooveDepth)+(B26-1))/B26</f>
        <v>86</v>
      </c>
      <c r="C30" s="2" t="s">
        <v>110</v>
      </c>
      <c r="E30" s="2" t="s">
        <v>24</v>
      </c>
      <c r="F30" s="5">
        <v>12</v>
      </c>
      <c r="G30" s="2" t="s">
        <v>60</v>
      </c>
    </row>
    <row r="31" spans="1:7" x14ac:dyDescent="0.25">
      <c r="A31" s="2" t="s">
        <v>102</v>
      </c>
      <c r="B31" s="2">
        <f>InternalHeight+BackGrooveDepth</f>
        <v>370</v>
      </c>
      <c r="E31" s="2" t="s">
        <v>90</v>
      </c>
      <c r="F31" s="5">
        <v>3</v>
      </c>
    </row>
    <row r="32" spans="1:7" x14ac:dyDescent="0.25">
      <c r="A32" s="2" t="s">
        <v>108</v>
      </c>
      <c r="B32" s="2">
        <v>4</v>
      </c>
      <c r="E32" s="2" t="s">
        <v>91</v>
      </c>
      <c r="F32" s="5">
        <v>4</v>
      </c>
    </row>
    <row r="33" spans="1:6" x14ac:dyDescent="0.25">
      <c r="A33" s="2" t="s">
        <v>109</v>
      </c>
      <c r="B33" s="2">
        <v>8</v>
      </c>
    </row>
    <row r="34" spans="1:6" x14ac:dyDescent="0.25">
      <c r="A34" s="2" t="s">
        <v>114</v>
      </c>
      <c r="B34" s="2">
        <v>6</v>
      </c>
    </row>
    <row r="36" spans="1:6" ht="18" thickBot="1" x14ac:dyDescent="0.3">
      <c r="A36" s="3" t="s">
        <v>30</v>
      </c>
    </row>
    <row r="37" spans="1:6" ht="15.75" thickTop="1" x14ac:dyDescent="0.25">
      <c r="A37" s="2" t="s">
        <v>29</v>
      </c>
      <c r="B37" s="6">
        <v>0.75</v>
      </c>
      <c r="C37" s="2" t="s">
        <v>96</v>
      </c>
    </row>
    <row r="38" spans="1:6" ht="30" x14ac:dyDescent="0.25">
      <c r="A38" s="2" t="s">
        <v>64</v>
      </c>
      <c r="B38" s="2">
        <f>DrawerBladeThickness</f>
        <v>10</v>
      </c>
      <c r="C38" s="2" t="s">
        <v>93</v>
      </c>
      <c r="F38" s="5"/>
    </row>
    <row r="39" spans="1:6" x14ac:dyDescent="0.25">
      <c r="A39" s="2" t="s">
        <v>31</v>
      </c>
      <c r="B39" s="2">
        <f>InternalHeight-DrawerBoxHeight-DrawerBoxTopThickness</f>
        <v>281</v>
      </c>
      <c r="F39" s="5"/>
    </row>
    <row r="40" spans="1:6" x14ac:dyDescent="0.25">
      <c r="A40" s="2" t="s">
        <v>32</v>
      </c>
      <c r="B40" s="2">
        <f>InternalWidth*CupboardWidthRatio-CabinetThickness/2</f>
        <v>174</v>
      </c>
    </row>
    <row r="41" spans="1:6" x14ac:dyDescent="0.25">
      <c r="A41" s="2" t="s">
        <v>42</v>
      </c>
      <c r="B41" s="2">
        <f>CabinetThickness+CupboardInternalWidth</f>
        <v>192</v>
      </c>
    </row>
    <row r="42" spans="1:6" x14ac:dyDescent="0.25">
      <c r="A42" s="2" t="s">
        <v>43</v>
      </c>
      <c r="B42" s="2">
        <f>CupboardInternalHeight+CabinetThickness+DrawerBladeThickness</f>
        <v>309</v>
      </c>
    </row>
    <row r="43" spans="1:6" x14ac:dyDescent="0.25">
      <c r="A43" s="2" t="s">
        <v>44</v>
      </c>
      <c r="B43" s="5">
        <f>15</f>
        <v>15</v>
      </c>
    </row>
    <row r="44" spans="1:6" x14ac:dyDescent="0.25">
      <c r="A44" s="2" t="s">
        <v>75</v>
      </c>
      <c r="B44" s="2">
        <f>CupboardInternalWidth</f>
        <v>174</v>
      </c>
    </row>
    <row r="45" spans="1:6" x14ac:dyDescent="0.25">
      <c r="A45" s="2" t="s">
        <v>76</v>
      </c>
      <c r="B45" s="5">
        <v>10</v>
      </c>
    </row>
    <row r="46" spans="1:6" x14ac:dyDescent="0.25">
      <c r="A46" s="2" t="s">
        <v>77</v>
      </c>
      <c r="B46" s="2">
        <f>CabinetDepth-DoorThickness-5</f>
        <v>101</v>
      </c>
    </row>
    <row r="47" spans="1:6" x14ac:dyDescent="0.25">
      <c r="A47" s="2" t="s">
        <v>80</v>
      </c>
      <c r="B47" s="2">
        <f>CabinetDepth*20%</f>
        <v>24</v>
      </c>
      <c r="C47" s="2" t="s">
        <v>81</v>
      </c>
    </row>
    <row r="48" spans="1:6" x14ac:dyDescent="0.25">
      <c r="A48" s="2" t="s">
        <v>82</v>
      </c>
      <c r="B48" s="5">
        <v>30</v>
      </c>
      <c r="C48" s="2" t="s">
        <v>83</v>
      </c>
    </row>
    <row r="49" spans="1:7" x14ac:dyDescent="0.25">
      <c r="A49" s="2" t="s">
        <v>84</v>
      </c>
      <c r="B49" s="5">
        <v>6</v>
      </c>
    </row>
    <row r="51" spans="1:7" ht="18" thickBot="1" x14ac:dyDescent="0.3">
      <c r="A51" s="3" t="s">
        <v>63</v>
      </c>
      <c r="B51" s="5"/>
    </row>
    <row r="52" spans="1:7" ht="15.75" thickTop="1" x14ac:dyDescent="0.25">
      <c r="A52" s="2" t="s">
        <v>65</v>
      </c>
      <c r="B52" s="5">
        <v>40</v>
      </c>
    </row>
    <row r="53" spans="1:7" ht="30" x14ac:dyDescent="0.25">
      <c r="A53" s="2" t="s">
        <v>66</v>
      </c>
      <c r="B53" s="11">
        <v>1.2</v>
      </c>
      <c r="C53" s="2" t="s">
        <v>115</v>
      </c>
      <c r="F53" s="5"/>
    </row>
    <row r="54" spans="1:7" x14ac:dyDescent="0.25">
      <c r="A54" s="2" t="s">
        <v>67</v>
      </c>
      <c r="B54" s="9">
        <f>B52*B53</f>
        <v>48</v>
      </c>
      <c r="F54" s="5"/>
    </row>
    <row r="55" spans="1:7" x14ac:dyDescent="0.25">
      <c r="A55" s="2" t="s">
        <v>68</v>
      </c>
      <c r="B55" s="5">
        <v>40</v>
      </c>
      <c r="F55" s="5"/>
    </row>
    <row r="56" spans="1:7" x14ac:dyDescent="0.25">
      <c r="A56" s="2" t="s">
        <v>69</v>
      </c>
      <c r="B56" s="9">
        <f>CupboardInternalWidth-2*StyleWidth</f>
        <v>94</v>
      </c>
      <c r="F56" s="5"/>
    </row>
    <row r="57" spans="1:7" x14ac:dyDescent="0.25">
      <c r="A57" s="2" t="s">
        <v>70</v>
      </c>
      <c r="B57" s="9">
        <f>CupboardInternalHeight</f>
        <v>281</v>
      </c>
      <c r="F57" s="5"/>
    </row>
    <row r="58" spans="1:7" x14ac:dyDescent="0.25">
      <c r="A58" s="2" t="s">
        <v>79</v>
      </c>
      <c r="B58" s="5">
        <v>14</v>
      </c>
      <c r="F58" s="5"/>
    </row>
    <row r="59" spans="1:7" x14ac:dyDescent="0.25">
      <c r="A59" s="2" t="s">
        <v>71</v>
      </c>
      <c r="B59" s="9">
        <f>TopRailWidth</f>
        <v>40</v>
      </c>
      <c r="F59" s="5"/>
    </row>
    <row r="60" spans="1:7" ht="30" x14ac:dyDescent="0.25">
      <c r="A60" s="2" t="s">
        <v>72</v>
      </c>
      <c r="B60" s="9">
        <f>BottomRailWidth</f>
        <v>48</v>
      </c>
    </row>
    <row r="61" spans="1:7" x14ac:dyDescent="0.25">
      <c r="A61" s="2" t="s">
        <v>73</v>
      </c>
      <c r="B61" s="5">
        <v>6</v>
      </c>
      <c r="D61"/>
      <c r="E61"/>
      <c r="F61"/>
      <c r="G61"/>
    </row>
    <row r="62" spans="1:7" x14ac:dyDescent="0.25">
      <c r="A62" s="2" t="s">
        <v>74</v>
      </c>
      <c r="B62" s="5">
        <v>10</v>
      </c>
      <c r="D62"/>
      <c r="E62"/>
      <c r="F62"/>
      <c r="G62"/>
    </row>
    <row r="63" spans="1:7" x14ac:dyDescent="0.25">
      <c r="A63" s="2" t="s">
        <v>78</v>
      </c>
      <c r="B63" s="5">
        <v>10</v>
      </c>
      <c r="D63"/>
      <c r="E63"/>
      <c r="F63"/>
      <c r="G63"/>
    </row>
    <row r="64" spans="1:7" x14ac:dyDescent="0.25">
      <c r="A64" s="2" t="s">
        <v>116</v>
      </c>
      <c r="B64">
        <f>StyleLength-StyleWidth-BottomRailWidth+2*DoorPanelGrooveDepth-1</f>
        <v>212</v>
      </c>
      <c r="C64"/>
      <c r="D64"/>
      <c r="E64"/>
      <c r="F64"/>
      <c r="G64"/>
    </row>
    <row r="65" spans="1:7" x14ac:dyDescent="0.25">
      <c r="A65" s="2" t="s">
        <v>117</v>
      </c>
      <c r="B65">
        <f>RailLength+2*DoorPanelGrooveDepth-1</f>
        <v>113</v>
      </c>
      <c r="C65"/>
      <c r="D65"/>
      <c r="E65"/>
      <c r="F65"/>
      <c r="G65"/>
    </row>
    <row r="66" spans="1:7" x14ac:dyDescent="0.25">
      <c r="A66" s="2" t="s">
        <v>118</v>
      </c>
      <c r="B66">
        <f>DoorPanelGrooveDepth+1</f>
        <v>11</v>
      </c>
      <c r="C66"/>
      <c r="D66"/>
      <c r="E66"/>
      <c r="F66"/>
      <c r="G66"/>
    </row>
    <row r="67" spans="1:7" x14ac:dyDescent="0.25">
      <c r="A67"/>
      <c r="B67"/>
      <c r="C67"/>
      <c r="D67"/>
      <c r="E67"/>
      <c r="F67"/>
      <c r="G67"/>
    </row>
    <row r="68" spans="1:7" x14ac:dyDescent="0.25">
      <c r="A68"/>
      <c r="B68"/>
      <c r="C68"/>
      <c r="D68"/>
      <c r="E68"/>
      <c r="F68"/>
      <c r="G68"/>
    </row>
    <row r="69" spans="1:7" x14ac:dyDescent="0.25">
      <c r="A69"/>
      <c r="B69"/>
      <c r="C69"/>
      <c r="D69"/>
      <c r="E69"/>
      <c r="F69"/>
      <c r="G69"/>
    </row>
    <row r="70" spans="1:7" x14ac:dyDescent="0.25">
      <c r="A70"/>
      <c r="B70"/>
      <c r="C70"/>
      <c r="D70"/>
      <c r="E70"/>
      <c r="F70"/>
      <c r="G70"/>
    </row>
    <row r="71" spans="1:7" x14ac:dyDescent="0.25">
      <c r="A71"/>
      <c r="B71"/>
      <c r="C71"/>
      <c r="D71"/>
      <c r="E71"/>
      <c r="F71"/>
      <c r="G71"/>
    </row>
    <row r="72" spans="1:7" x14ac:dyDescent="0.25">
      <c r="A72"/>
      <c r="B72"/>
      <c r="C72"/>
      <c r="D72"/>
      <c r="E72"/>
      <c r="F72"/>
      <c r="G72"/>
    </row>
    <row r="73" spans="1:7" x14ac:dyDescent="0.25">
      <c r="A73"/>
      <c r="B73"/>
      <c r="C73"/>
      <c r="D73"/>
      <c r="E73"/>
      <c r="F73"/>
      <c r="G73"/>
    </row>
    <row r="74" spans="1:7" x14ac:dyDescent="0.25">
      <c r="A74"/>
      <c r="B74"/>
      <c r="C74"/>
      <c r="D74"/>
      <c r="E74"/>
      <c r="F74"/>
      <c r="G74"/>
    </row>
    <row r="75" spans="1:7" x14ac:dyDescent="0.25">
      <c r="A75"/>
      <c r="B75"/>
      <c r="C75"/>
      <c r="D75"/>
      <c r="E75"/>
      <c r="F75"/>
      <c r="G75"/>
    </row>
    <row r="76" spans="1:7" x14ac:dyDescent="0.25">
      <c r="A76"/>
      <c r="B76"/>
      <c r="C76"/>
      <c r="D76"/>
      <c r="E76"/>
      <c r="F76"/>
      <c r="G76"/>
    </row>
    <row r="77" spans="1:7" x14ac:dyDescent="0.25">
      <c r="A77"/>
      <c r="B77"/>
      <c r="C77"/>
      <c r="D77"/>
      <c r="E77"/>
      <c r="F77"/>
      <c r="G77"/>
    </row>
    <row r="78" spans="1:7" x14ac:dyDescent="0.25">
      <c r="A78"/>
      <c r="B78"/>
      <c r="C78"/>
      <c r="D78"/>
      <c r="E78"/>
      <c r="F78"/>
      <c r="G78"/>
    </row>
    <row r="79" spans="1:7" x14ac:dyDescent="0.25">
      <c r="A79"/>
      <c r="B79"/>
      <c r="C79"/>
      <c r="D79"/>
      <c r="E79"/>
      <c r="F79"/>
      <c r="G79"/>
    </row>
    <row r="80" spans="1:7" x14ac:dyDescent="0.25">
      <c r="A80"/>
      <c r="B80"/>
      <c r="C80"/>
      <c r="D80"/>
      <c r="E80"/>
      <c r="F80"/>
      <c r="G80"/>
    </row>
  </sheetData>
  <mergeCells count="1">
    <mergeCell ref="I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75</vt:i4>
      </vt:variant>
    </vt:vector>
  </HeadingPairs>
  <TitlesOfParts>
    <vt:vector size="76" baseType="lpstr">
      <vt:lpstr>Specifications</vt:lpstr>
      <vt:lpstr>BackGrooveDepth</vt:lpstr>
      <vt:lpstr>BackGrooveWidth</vt:lpstr>
      <vt:lpstr>BackSlatGrooveOffset</vt:lpstr>
      <vt:lpstr>BackSlatLength</vt:lpstr>
      <vt:lpstr>BackSlatThickness</vt:lpstr>
      <vt:lpstr>BackSlatTongueThickness</vt:lpstr>
      <vt:lpstr>BackSlatTongueWidth</vt:lpstr>
      <vt:lpstr>BackSlatWidth</vt:lpstr>
      <vt:lpstr>BottomHingeStartOffset</vt:lpstr>
      <vt:lpstr>BottomRailWidth</vt:lpstr>
      <vt:lpstr>CabinetBottomDepth</vt:lpstr>
      <vt:lpstr>CabinetDepth</vt:lpstr>
      <vt:lpstr>CabinetDovetailAngle</vt:lpstr>
      <vt:lpstr>CabinetDovetailPinWidth</vt:lpstr>
      <vt:lpstr>CabinetHeight</vt:lpstr>
      <vt:lpstr>CabinetThickness</vt:lpstr>
      <vt:lpstr>CabinetWidth</vt:lpstr>
      <vt:lpstr>CupboardDividerCentre</vt:lpstr>
      <vt:lpstr>CupboardDividerLength</vt:lpstr>
      <vt:lpstr>CupboardDividerThickness</vt:lpstr>
      <vt:lpstr>CupboardInternalHeight</vt:lpstr>
      <vt:lpstr>CupboardInternalWidth</vt:lpstr>
      <vt:lpstr>CupboardWidthRatio</vt:lpstr>
      <vt:lpstr>DoorPanelGrooveDepth</vt:lpstr>
      <vt:lpstr>DoorPanelGrooveWidth</vt:lpstr>
      <vt:lpstr>DoorPanelHeight</vt:lpstr>
      <vt:lpstr>DoorPanelThickness</vt:lpstr>
      <vt:lpstr>DoorPanelTongueLength</vt:lpstr>
      <vt:lpstr>DoorPanelWidth</vt:lpstr>
      <vt:lpstr>DoorThickness</vt:lpstr>
      <vt:lpstr>DovetailAngle</vt:lpstr>
      <vt:lpstr>DrawerBladeDepth</vt:lpstr>
      <vt:lpstr>DrawerBladeThickness</vt:lpstr>
      <vt:lpstr>DrawerBottomRebateDepth</vt:lpstr>
      <vt:lpstr>DrawerBottomThickness</vt:lpstr>
      <vt:lpstr>DrawerBottomTongue</vt:lpstr>
      <vt:lpstr>DrawerBottomWidth</vt:lpstr>
      <vt:lpstr>DrawerBoxDividerCentre</vt:lpstr>
      <vt:lpstr>DrawerBoxHeight</vt:lpstr>
      <vt:lpstr>DrawerBoxRatio</vt:lpstr>
      <vt:lpstr>DrawerBoxTopThickness</vt:lpstr>
      <vt:lpstr>DrawerFrontThickness</vt:lpstr>
      <vt:lpstr>DrawerLength</vt:lpstr>
      <vt:lpstr>DrawerOneHeight</vt:lpstr>
      <vt:lpstr>DrawerSideBackThickness</vt:lpstr>
      <vt:lpstr>DrawerSlipGrooveDepth</vt:lpstr>
      <vt:lpstr>DrawerSlipGrooveHeight</vt:lpstr>
      <vt:lpstr>DrawerSlipHeight</vt:lpstr>
      <vt:lpstr>DrawerSlipWidth</vt:lpstr>
      <vt:lpstr>DrawerThreeBladeCentre</vt:lpstr>
      <vt:lpstr>DrawerTwoBladeCentre</vt:lpstr>
      <vt:lpstr>DrawerTwoHeight</vt:lpstr>
      <vt:lpstr>DrawerWidth</vt:lpstr>
      <vt:lpstr>FrontDovetailLap</vt:lpstr>
      <vt:lpstr>FrontDovetailLength</vt:lpstr>
      <vt:lpstr>HalfPinWidth</vt:lpstr>
      <vt:lpstr>InternalDepth</vt:lpstr>
      <vt:lpstr>InternalHeight</vt:lpstr>
      <vt:lpstr>InternalWidth</vt:lpstr>
      <vt:lpstr>MorticeHeight</vt:lpstr>
      <vt:lpstr>MorticeLength</vt:lpstr>
      <vt:lpstr>NumBladeMortices</vt:lpstr>
      <vt:lpstr>NumCabinetDovetails</vt:lpstr>
      <vt:lpstr>NumFrontDovetails</vt:lpstr>
      <vt:lpstr>NumRDovetails</vt:lpstr>
      <vt:lpstr>PinWidth</vt:lpstr>
      <vt:lpstr>RailLength</vt:lpstr>
      <vt:lpstr>ShelfDepth</vt:lpstr>
      <vt:lpstr>ShelfHeight</vt:lpstr>
      <vt:lpstr>ShelfPinGap</vt:lpstr>
      <vt:lpstr>ShelfWidth</vt:lpstr>
      <vt:lpstr>StyleLength</vt:lpstr>
      <vt:lpstr>StyleWidth</vt:lpstr>
      <vt:lpstr>TopHingeStartOffset</vt:lpstr>
      <vt:lpstr>TopRailWidth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 Glasson</dc:creator>
  <cp:lastModifiedBy>Geoff Glasson</cp:lastModifiedBy>
  <dcterms:created xsi:type="dcterms:W3CDTF">2018-11-04T04:22:12Z</dcterms:created>
  <dcterms:modified xsi:type="dcterms:W3CDTF">2019-02-16T07:47:42Z</dcterms:modified>
</cp:coreProperties>
</file>